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1130" activeTab="0"/>
  </bookViews>
  <sheets>
    <sheet name="répart du K avec DVD mai 2011" sheetId="1" r:id="rId1"/>
  </sheets>
  <externalReferences>
    <externalReference r:id="rId4"/>
    <externalReference r:id="rId5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AGV_Frais_de_mise_en_service">#REF!</definedName>
    <definedName name="Liaison_internet_Coût_ligne">#REF!</definedName>
    <definedName name="Liaison_internet_Montant_com_mensuelle">#REF!</definedName>
    <definedName name="Liaison_internet_Montant_com_ouverture">#REF!</definedName>
    <definedName name="Liaison_internet_Taux_de_conversion">#REF!</definedName>
    <definedName name="Nom_domaine_Montant_com_création_nomdom">#REF!</definedName>
    <definedName name="Nom_domaine_Montant_com_gestion_annuelle">#REF!</definedName>
    <definedName name="Nom_domaine_Taux_de_conversion">#REF!</definedName>
    <definedName name="periodes">#REF!</definedName>
    <definedName name="REVISE_LE_">'[1]Comptes'!#REF!</definedName>
    <definedName name="RTZ">#REF!</definedName>
    <definedName name="TauxISth">#REF!</definedName>
    <definedName name="VenteAGV_Montant_moyenpanier">#REF!</definedName>
    <definedName name="VenteAGV_Nb_lead">#REF!</definedName>
    <definedName name="VenteAGV_Taux_de_commissionnement">#REF!</definedName>
    <definedName name="Venteprest_Montant_moyenpanier">#REF!</definedName>
    <definedName name="VentePrest_Nb_lead">#REF!</definedName>
    <definedName name="VentePrest_Taux_de_commissionnement">#REF!</definedName>
  </definedNames>
  <calcPr fullCalcOnLoad="1"/>
</workbook>
</file>

<file path=xl/sharedStrings.xml><?xml version="1.0" encoding="utf-8"?>
<sst xmlns="http://schemas.openxmlformats.org/spreadsheetml/2006/main" count="56" uniqueCount="44">
  <si>
    <t>Après opération: augmentation du capital  réalisée à 100% (hors extension) + cession d'Actions Anciennes</t>
  </si>
  <si>
    <t>Après opération: augmentation du capital  réalisée à 100% + cession d'Actions Anciennes + clause d'extension</t>
  </si>
  <si>
    <t>Catégorie</t>
  </si>
  <si>
    <t>Actionnaires</t>
  </si>
  <si>
    <t>Répartition du capital</t>
  </si>
  <si>
    <t>Répartition des droits de vote</t>
  </si>
  <si>
    <t xml:space="preserve">Nombre d’actions détenues </t>
  </si>
  <si>
    <t>% du capital</t>
  </si>
  <si>
    <t>Total droits de vote</t>
  </si>
  <si>
    <t>% de droits de vote</t>
  </si>
  <si>
    <t>PDG</t>
  </si>
  <si>
    <t>Joël CHAULET</t>
  </si>
  <si>
    <t>Administrateur /DGD</t>
  </si>
  <si>
    <t>Estelle VOGEL</t>
  </si>
  <si>
    <t>Administrateur</t>
  </si>
  <si>
    <t>Alain LERASLE</t>
  </si>
  <si>
    <t>Sous-total concert dirigeants / pacte d'actionnaires</t>
  </si>
  <si>
    <t>Famille</t>
  </si>
  <si>
    <t>Jean-Luc CHAULET</t>
  </si>
  <si>
    <t>Vincent CHAULET</t>
  </si>
  <si>
    <t>Jérôme VOGEL</t>
  </si>
  <si>
    <t>Isabelle CARRION</t>
  </si>
  <si>
    <t>Sous-total dirigeants et famille dirigeants</t>
  </si>
  <si>
    <t>Actionnaires Loi TEPA</t>
  </si>
  <si>
    <t>Autre actionnaire nominatif</t>
  </si>
  <si>
    <t>Sous-total Titres nominatifs</t>
  </si>
  <si>
    <t>Flottant / Public</t>
  </si>
  <si>
    <t>Total</t>
  </si>
  <si>
    <t>Inscription ML</t>
  </si>
  <si>
    <t>MR CHAULET JOEL</t>
  </si>
  <si>
    <t>Joel Chaulet</t>
  </si>
  <si>
    <t>MME VOGEL ESTELLE</t>
  </si>
  <si>
    <t>Estelle Vogel</t>
  </si>
  <si>
    <t>MR LERASLE ALAIN</t>
  </si>
  <si>
    <t>Alain Lerasle</t>
  </si>
  <si>
    <t>MR CHAULET JEAN LUC</t>
  </si>
  <si>
    <t>MR CHAULET VINCENT</t>
  </si>
  <si>
    <t>MR VOGEL JEROME</t>
  </si>
  <si>
    <t>MME CARRION ISABELLE</t>
  </si>
  <si>
    <t>Total droits      de vote</t>
  </si>
  <si>
    <t>% de droits       de vote</t>
  </si>
  <si>
    <t>Actions auto-détenues</t>
  </si>
  <si>
    <t>màj le 02/07/2014</t>
  </si>
  <si>
    <t>Répartition des droits 
de vote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</si>
</sst>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0.000%"/>
    <numFmt numFmtId="167" formatCode="0.00000%"/>
    <numFmt numFmtId="168" formatCode="_-* #,##0.00\ [$€]_-;\-* #,##0.00\ [$€]_-;_-* &quot;-&quot;??\ [$€]_-;_-@_-"/>
    <numFmt numFmtId="169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Trebuchet MS"/>
      <family val="2"/>
    </font>
    <font>
      <sz val="8"/>
      <color indexed="8"/>
      <name val="Trebuchet MS"/>
      <family val="2"/>
    </font>
    <font>
      <b/>
      <sz val="8"/>
      <color indexed="62"/>
      <name val="Trebuchet MS"/>
      <family val="2"/>
    </font>
    <font>
      <sz val="9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sz val="8"/>
      <color indexed="8"/>
      <name val="Arial"/>
      <family val="2"/>
    </font>
    <font>
      <sz val="10"/>
      <name val="Book Antiqua"/>
      <family val="1"/>
    </font>
    <font>
      <b/>
      <sz val="8"/>
      <color indexed="52"/>
      <name val="Book Antiqua"/>
      <family val="1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9900"/>
      <name val="Book Antiqu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68" fontId="0" fillId="0" borderId="0" applyFont="0" applyFill="0" applyBorder="0" applyAlignment="0" applyProtection="0"/>
    <xf numFmtId="0" fontId="3" fillId="29" borderId="4" applyNumberFormat="0" applyBorder="0" applyProtection="0">
      <alignment vertical="center"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6" borderId="5" applyNumberFormat="0" applyAlignment="0" applyProtection="0"/>
    <xf numFmtId="0" fontId="38" fillId="0" borderId="0" applyNumberFormat="0" applyFill="0" applyBorder="0" applyAlignment="0" applyProtection="0"/>
    <xf numFmtId="14" fontId="2" fillId="33" borderId="0" applyNumberFormat="0" applyBorder="0" applyProtection="0">
      <alignment horizontal="center" vertical="center" wrapText="1"/>
    </xf>
    <xf numFmtId="0" fontId="4" fillId="0" borderId="4" applyNumberFormat="0" applyBorder="0" applyProtection="0">
      <alignment vertical="center"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4" borderId="10" applyNumberFormat="0" applyAlignment="0" applyProtection="0"/>
  </cellStyleXfs>
  <cellXfs count="110">
    <xf numFmtId="0" fontId="0" fillId="0" borderId="0" xfId="0" applyAlignment="1">
      <alignment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right" vertical="center" wrapText="1"/>
    </xf>
    <xf numFmtId="10" fontId="5" fillId="36" borderId="13" xfId="0" applyNumberFormat="1" applyFont="1" applyFill="1" applyBorder="1" applyAlignment="1">
      <alignment horizontal="right" vertical="center" wrapText="1"/>
    </xf>
    <xf numFmtId="3" fontId="5" fillId="36" borderId="14" xfId="0" applyNumberFormat="1" applyFont="1" applyFill="1" applyBorder="1" applyAlignment="1">
      <alignment horizontal="right" vertical="center" wrapText="1"/>
    </xf>
    <xf numFmtId="10" fontId="5" fillId="36" borderId="12" xfId="0" applyNumberFormat="1" applyFont="1" applyFill="1" applyBorder="1" applyAlignment="1">
      <alignment horizontal="right" vertical="center" wrapText="1"/>
    </xf>
    <xf numFmtId="3" fontId="5" fillId="36" borderId="12" xfId="0" applyNumberFormat="1" applyFont="1" applyFill="1" applyBorder="1" applyAlignment="1">
      <alignment horizontal="right" vertical="center" wrapText="1"/>
    </xf>
    <xf numFmtId="3" fontId="5" fillId="36" borderId="15" xfId="0" applyNumberFormat="1" applyFont="1" applyFill="1" applyBorder="1" applyAlignment="1">
      <alignment horizontal="right" vertical="center" wrapText="1"/>
    </xf>
    <xf numFmtId="3" fontId="5" fillId="36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5" fillId="36" borderId="17" xfId="0" applyNumberFormat="1" applyFont="1" applyFill="1" applyBorder="1" applyAlignment="1">
      <alignment horizontal="right" vertical="center" wrapText="1"/>
    </xf>
    <xf numFmtId="3" fontId="5" fillId="37" borderId="13" xfId="0" applyNumberFormat="1" applyFont="1" applyFill="1" applyBorder="1" applyAlignment="1">
      <alignment horizontal="right" vertical="center" wrapText="1"/>
    </xf>
    <xf numFmtId="10" fontId="5" fillId="37" borderId="13" xfId="54" applyNumberFormat="1" applyFont="1" applyFill="1" applyBorder="1" applyAlignment="1">
      <alignment horizontal="right" vertical="center" wrapText="1"/>
    </xf>
    <xf numFmtId="3" fontId="5" fillId="37" borderId="12" xfId="0" applyNumberFormat="1" applyFont="1" applyFill="1" applyBorder="1" applyAlignment="1">
      <alignment horizontal="right" vertical="center" wrapText="1"/>
    </xf>
    <xf numFmtId="0" fontId="5" fillId="36" borderId="15" xfId="0" applyFont="1" applyFill="1" applyBorder="1" applyAlignment="1">
      <alignment horizontal="right" vertical="center" wrapText="1"/>
    </xf>
    <xf numFmtId="166" fontId="5" fillId="36" borderId="13" xfId="0" applyNumberFormat="1" applyFont="1" applyFill="1" applyBorder="1" applyAlignment="1">
      <alignment horizontal="right" vertical="center" wrapText="1"/>
    </xf>
    <xf numFmtId="0" fontId="5" fillId="36" borderId="16" xfId="0" applyFont="1" applyFill="1" applyBorder="1" applyAlignment="1">
      <alignment horizontal="right" vertical="center" wrapText="1"/>
    </xf>
    <xf numFmtId="166" fontId="5" fillId="36" borderId="12" xfId="0" applyNumberFormat="1" applyFont="1" applyFill="1" applyBorder="1" applyAlignment="1">
      <alignment horizontal="right" vertical="center" wrapText="1"/>
    </xf>
    <xf numFmtId="0" fontId="5" fillId="36" borderId="17" xfId="0" applyFont="1" applyFill="1" applyBorder="1" applyAlignment="1">
      <alignment horizontal="right" vertical="center" wrapText="1"/>
    </xf>
    <xf numFmtId="0" fontId="5" fillId="36" borderId="18" xfId="0" applyFont="1" applyFill="1" applyBorder="1" applyAlignment="1">
      <alignment horizontal="right" vertical="center" wrapText="1"/>
    </xf>
    <xf numFmtId="0" fontId="5" fillId="36" borderId="19" xfId="0" applyFont="1" applyFill="1" applyBorder="1" applyAlignment="1">
      <alignment horizontal="right" vertical="center" wrapText="1"/>
    </xf>
    <xf numFmtId="0" fontId="5" fillId="36" borderId="13" xfId="0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horizontal="right" vertical="center" wrapText="1"/>
    </xf>
    <xf numFmtId="3" fontId="5" fillId="37" borderId="20" xfId="0" applyNumberFormat="1" applyFont="1" applyFill="1" applyBorder="1" applyAlignment="1">
      <alignment horizontal="right" vertical="center" wrapText="1"/>
    </xf>
    <xf numFmtId="10" fontId="5" fillId="37" borderId="21" xfId="0" applyNumberFormat="1" applyFont="1" applyFill="1" applyBorder="1" applyAlignment="1">
      <alignment horizontal="right" vertical="center" wrapText="1"/>
    </xf>
    <xf numFmtId="165" fontId="5" fillId="37" borderId="22" xfId="49" applyNumberFormat="1" applyFont="1" applyFill="1" applyBorder="1" applyAlignment="1">
      <alignment horizontal="right" vertical="center" wrapText="1"/>
    </xf>
    <xf numFmtId="10" fontId="5" fillId="37" borderId="20" xfId="0" applyNumberFormat="1" applyFont="1" applyFill="1" applyBorder="1" applyAlignment="1">
      <alignment horizontal="right" vertical="center" wrapText="1"/>
    </xf>
    <xf numFmtId="3" fontId="5" fillId="37" borderId="21" xfId="0" applyNumberFormat="1" applyFont="1" applyFill="1" applyBorder="1" applyAlignment="1">
      <alignment horizontal="right" vertical="center" wrapText="1"/>
    </xf>
    <xf numFmtId="3" fontId="5" fillId="38" borderId="13" xfId="0" applyNumberFormat="1" applyFont="1" applyFill="1" applyBorder="1" applyAlignment="1">
      <alignment horizontal="right" vertical="center" wrapText="1"/>
    </xf>
    <xf numFmtId="10" fontId="5" fillId="38" borderId="13" xfId="0" applyNumberFormat="1" applyFont="1" applyFill="1" applyBorder="1" applyAlignment="1">
      <alignment horizontal="right" vertical="center" wrapText="1"/>
    </xf>
    <xf numFmtId="3" fontId="5" fillId="38" borderId="12" xfId="0" applyNumberFormat="1" applyFont="1" applyFill="1" applyBorder="1" applyAlignment="1">
      <alignment horizontal="right" vertical="center" wrapText="1"/>
    </xf>
    <xf numFmtId="167" fontId="5" fillId="38" borderId="13" xfId="0" applyNumberFormat="1" applyFont="1" applyFill="1" applyBorder="1" applyAlignment="1">
      <alignment horizontal="right" vertical="center" wrapText="1"/>
    </xf>
    <xf numFmtId="165" fontId="5" fillId="38" borderId="12" xfId="49" applyNumberFormat="1" applyFont="1" applyFill="1" applyBorder="1" applyAlignment="1">
      <alignment horizontal="right" vertical="center" wrapText="1"/>
    </xf>
    <xf numFmtId="3" fontId="5" fillId="39" borderId="15" xfId="0" applyNumberFormat="1" applyFont="1" applyFill="1" applyBorder="1" applyAlignment="1">
      <alignment horizontal="right" vertical="center" wrapText="1"/>
    </xf>
    <xf numFmtId="165" fontId="5" fillId="39" borderId="17" xfId="49" applyNumberFormat="1" applyFont="1" applyFill="1" applyBorder="1" applyAlignment="1">
      <alignment horizontal="right" vertical="center" wrapText="1"/>
    </xf>
    <xf numFmtId="3" fontId="5" fillId="39" borderId="17" xfId="0" applyNumberFormat="1" applyFont="1" applyFill="1" applyBorder="1" applyAlignment="1">
      <alignment horizontal="right" vertical="center" wrapText="1"/>
    </xf>
    <xf numFmtId="10" fontId="5" fillId="39" borderId="15" xfId="0" applyNumberFormat="1" applyFont="1" applyFill="1" applyBorder="1" applyAlignment="1">
      <alignment horizontal="right" vertical="center" wrapText="1"/>
    </xf>
    <xf numFmtId="3" fontId="6" fillId="37" borderId="15" xfId="0" applyNumberFormat="1" applyFont="1" applyFill="1" applyBorder="1" applyAlignment="1">
      <alignment horizontal="right" vertical="center" wrapText="1"/>
    </xf>
    <xf numFmtId="10" fontId="6" fillId="37" borderId="15" xfId="0" applyNumberFormat="1" applyFont="1" applyFill="1" applyBorder="1" applyAlignment="1">
      <alignment horizontal="right" vertical="center" wrapText="1"/>
    </xf>
    <xf numFmtId="3" fontId="6" fillId="37" borderId="17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8" fillId="29" borderId="23" xfId="0" applyFont="1" applyFill="1" applyBorder="1" applyAlignment="1">
      <alignment horizontal="left" vertical="top"/>
    </xf>
    <xf numFmtId="3" fontId="8" fillId="29" borderId="23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44" fillId="40" borderId="11" xfId="0" applyFont="1" applyFill="1" applyBorder="1" applyAlignment="1">
      <alignment horizontal="center" vertical="center" wrapText="1"/>
    </xf>
    <xf numFmtId="0" fontId="44" fillId="40" borderId="12" xfId="0" applyFont="1" applyFill="1" applyBorder="1" applyAlignment="1">
      <alignment horizontal="center" vertical="center" wrapText="1"/>
    </xf>
    <xf numFmtId="0" fontId="44" fillId="40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3" fontId="12" fillId="2" borderId="13" xfId="0" applyNumberFormat="1" applyFont="1" applyFill="1" applyBorder="1" applyAlignment="1">
      <alignment horizontal="right" vertical="center" wrapText="1"/>
    </xf>
    <xf numFmtId="10" fontId="12" fillId="2" borderId="13" xfId="0" applyNumberFormat="1" applyFont="1" applyFill="1" applyBorder="1" applyAlignment="1">
      <alignment horizontal="right" vertical="center" wrapText="1"/>
    </xf>
    <xf numFmtId="10" fontId="12" fillId="2" borderId="12" xfId="0" applyNumberFormat="1" applyFont="1" applyFill="1" applyBorder="1" applyAlignment="1">
      <alignment horizontal="righ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6" xfId="0" applyNumberFormat="1" applyFont="1" applyFill="1" applyBorder="1" applyAlignment="1">
      <alignment horizontal="right" vertical="center" wrapText="1"/>
    </xf>
    <xf numFmtId="0" fontId="12" fillId="2" borderId="17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3" fontId="29" fillId="40" borderId="13" xfId="0" applyNumberFormat="1" applyFont="1" applyFill="1" applyBorder="1" applyAlignment="1">
      <alignment horizontal="right" vertical="center" wrapText="1"/>
    </xf>
    <xf numFmtId="10" fontId="29" fillId="40" borderId="13" xfId="54" applyNumberFormat="1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horizontal="right" vertical="center" wrapText="1"/>
    </xf>
    <xf numFmtId="166" fontId="12" fillId="2" borderId="13" xfId="0" applyNumberFormat="1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horizontal="right" vertical="center" wrapText="1"/>
    </xf>
    <xf numFmtId="166" fontId="12" fillId="2" borderId="12" xfId="0" applyNumberFormat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3" fontId="29" fillId="40" borderId="20" xfId="0" applyNumberFormat="1" applyFont="1" applyFill="1" applyBorder="1" applyAlignment="1">
      <alignment horizontal="right" vertical="center" wrapText="1"/>
    </xf>
    <xf numFmtId="10" fontId="29" fillId="40" borderId="21" xfId="0" applyNumberFormat="1" applyFont="1" applyFill="1" applyBorder="1" applyAlignment="1">
      <alignment horizontal="right" vertical="center" wrapText="1"/>
    </xf>
    <xf numFmtId="165" fontId="29" fillId="40" borderId="22" xfId="49" applyNumberFormat="1" applyFont="1" applyFill="1" applyBorder="1" applyAlignment="1">
      <alignment horizontal="right" vertical="center" wrapText="1"/>
    </xf>
    <xf numFmtId="10" fontId="29" fillId="40" borderId="20" xfId="0" applyNumberFormat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167" fontId="12" fillId="2" borderId="13" xfId="0" applyNumberFormat="1" applyFont="1" applyFill="1" applyBorder="1" applyAlignment="1">
      <alignment horizontal="right" vertical="center" wrapText="1"/>
    </xf>
    <xf numFmtId="165" fontId="12" fillId="2" borderId="12" xfId="49" applyNumberFormat="1" applyFont="1" applyFill="1" applyBorder="1" applyAlignment="1">
      <alignment horizontal="right" vertical="center" wrapText="1"/>
    </xf>
    <xf numFmtId="3" fontId="12" fillId="39" borderId="11" xfId="0" applyNumberFormat="1" applyFont="1" applyFill="1" applyBorder="1" applyAlignment="1">
      <alignment horizontal="right" vertical="center" wrapText="1"/>
    </xf>
    <xf numFmtId="10" fontId="12" fillId="39" borderId="12" xfId="0" applyNumberFormat="1" applyFont="1" applyFill="1" applyBorder="1" applyAlignment="1">
      <alignment horizontal="right" vertical="center" wrapText="1"/>
    </xf>
    <xf numFmtId="165" fontId="12" fillId="39" borderId="12" xfId="49" applyNumberFormat="1" applyFont="1" applyFill="1" applyBorder="1" applyAlignment="1">
      <alignment horizontal="right" vertical="center" wrapText="1"/>
    </xf>
    <xf numFmtId="10" fontId="12" fillId="39" borderId="13" xfId="0" applyNumberFormat="1" applyFont="1" applyFill="1" applyBorder="1" applyAlignment="1">
      <alignment horizontal="right" vertical="center" wrapText="1"/>
    </xf>
    <xf numFmtId="3" fontId="12" fillId="39" borderId="11" xfId="0" applyNumberFormat="1" applyFont="1" applyFill="1" applyBorder="1" applyAlignment="1">
      <alignment horizontal="right" vertical="center"/>
    </xf>
    <xf numFmtId="10" fontId="12" fillId="39" borderId="12" xfId="54" applyNumberFormat="1" applyFont="1" applyFill="1" applyBorder="1" applyAlignment="1">
      <alignment horizontal="right" vertical="center"/>
    </xf>
    <xf numFmtId="3" fontId="12" fillId="39" borderId="12" xfId="0" applyNumberFormat="1" applyFont="1" applyFill="1" applyBorder="1" applyAlignment="1">
      <alignment horizontal="right" vertical="center"/>
    </xf>
    <xf numFmtId="10" fontId="12" fillId="39" borderId="13" xfId="54" applyNumberFormat="1" applyFont="1" applyFill="1" applyBorder="1" applyAlignment="1">
      <alignment horizontal="right" vertical="center"/>
    </xf>
    <xf numFmtId="3" fontId="44" fillId="4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39" borderId="11" xfId="0" applyFont="1" applyFill="1" applyBorder="1" applyAlignment="1">
      <alignment horizontal="left" vertical="center"/>
    </xf>
    <xf numFmtId="0" fontId="12" fillId="39" borderId="13" xfId="0" applyFont="1" applyFill="1" applyBorder="1" applyAlignment="1">
      <alignment horizontal="left" vertical="center"/>
    </xf>
    <xf numFmtId="0" fontId="44" fillId="40" borderId="24" xfId="0" applyFont="1" applyFill="1" applyBorder="1" applyAlignment="1">
      <alignment horizontal="left" vertical="center"/>
    </xf>
    <xf numFmtId="0" fontId="44" fillId="40" borderId="15" xfId="0" applyFont="1" applyFill="1" applyBorder="1" applyAlignment="1">
      <alignment horizontal="left" vertical="center"/>
    </xf>
    <xf numFmtId="0" fontId="45" fillId="35" borderId="25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29" fillId="40" borderId="11" xfId="0" applyFont="1" applyFill="1" applyBorder="1" applyAlignment="1">
      <alignment horizontal="left" vertical="center" wrapText="1"/>
    </xf>
    <xf numFmtId="0" fontId="29" fillId="40" borderId="13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39" borderId="11" xfId="0" applyFont="1" applyFill="1" applyBorder="1" applyAlignment="1">
      <alignment horizontal="left" vertical="center" wrapText="1"/>
    </xf>
    <xf numFmtId="0" fontId="12" fillId="39" borderId="13" xfId="0" applyFont="1" applyFill="1" applyBorder="1" applyAlignment="1">
      <alignment horizontal="left" vertical="center" wrapText="1"/>
    </xf>
    <xf numFmtId="0" fontId="44" fillId="40" borderId="25" xfId="0" applyFont="1" applyFill="1" applyBorder="1" applyAlignment="1">
      <alignment horizontal="center" vertical="center" wrapText="1"/>
    </xf>
    <xf numFmtId="0" fontId="44" fillId="40" borderId="21" xfId="0" applyFont="1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4" fillId="40" borderId="24" xfId="0" applyFont="1" applyFill="1" applyBorder="1" applyAlignment="1">
      <alignment horizontal="center" vertical="center" wrapText="1"/>
    </xf>
    <xf numFmtId="0" fontId="44" fillId="40" borderId="15" xfId="0" applyFont="1" applyFill="1" applyBorder="1" applyAlignment="1">
      <alignment horizontal="center" vertical="center" wrapText="1"/>
    </xf>
    <xf numFmtId="9" fontId="12" fillId="39" borderId="13" xfId="54" applyNumberFormat="1" applyFont="1" applyFill="1" applyBorder="1" applyAlignment="1">
      <alignment horizontal="right" vertical="center"/>
    </xf>
    <xf numFmtId="9" fontId="44" fillId="40" borderId="15" xfId="0" applyNumberFormat="1" applyFont="1" applyFill="1" applyBorder="1" applyAlignment="1">
      <alignment horizontal="right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Gen_Black" xfId="45"/>
    <cellStyle name="Insatisfaisant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Percent" xfId="53"/>
    <cellStyle name="Pourcentage 2" xfId="54"/>
    <cellStyle name="Satisfaisant" xfId="55"/>
    <cellStyle name="Sortie" xfId="56"/>
    <cellStyle name="Texte explicatif" xfId="57"/>
    <cellStyle name="TitleCols_Gen_pC" xfId="58"/>
    <cellStyle name="TitleLines_Gen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LS\mod&#232;les%20analyse%20valo\Penauille%20Polyservices-o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%20Op&#233;rations%20de%20march&#233;\A2micile\ALTERNEXT\MODALITES%20OPERATION%20A2MIC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es"/>
      <sheetName val="Titres"/>
      <sheetName val="émissions"/>
      <sheetName val="Première page"/>
      <sheetName val="Dernière page"/>
      <sheetName val="Flash"/>
      <sheetName val="VE"/>
      <sheetName val="Eval"/>
      <sheetName val="cata"/>
      <sheetName val="Détails"/>
      <sheetName val="Divisions"/>
      <sheetName val="Semestre divisions"/>
      <sheetName val="Semestre"/>
      <sheetName val="trim-sem"/>
      <sheetName val="Acq."/>
      <sheetName val="Croiss. interne"/>
      <sheetName val="Dette"/>
      <sheetName val="Concu Aéro"/>
      <sheetName val="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"/>
      <sheetName val="répart du K avec DVD mai 2011"/>
      <sheetName val="impact dilutif"/>
      <sheetName val="ISF 2009"/>
      <sheetName val="Disparité de prix"/>
    </sheetNames>
    <sheetDataSet>
      <sheetData sheetId="0">
        <row r="18">
          <cell r="D18">
            <v>306213</v>
          </cell>
          <cell r="F18">
            <v>339021</v>
          </cell>
        </row>
        <row r="29">
          <cell r="D29">
            <v>37184</v>
          </cell>
        </row>
        <row r="30">
          <cell r="D30">
            <v>37184</v>
          </cell>
        </row>
        <row r="32">
          <cell r="D32">
            <v>13122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P45"/>
  <sheetViews>
    <sheetView tabSelected="1" zoomScale="90" zoomScaleNormal="90" zoomScalePageLayoutView="0" workbookViewId="0" topLeftCell="A7">
      <selection activeCell="R27" sqref="R27"/>
    </sheetView>
  </sheetViews>
  <sheetFormatPr defaultColWidth="10.00390625" defaultRowHeight="12.75"/>
  <cols>
    <col min="1" max="1" width="7.57421875" style="0" customWidth="1"/>
    <col min="2" max="2" width="15.00390625" style="0" customWidth="1"/>
    <col min="3" max="3" width="17.00390625" style="0" bestFit="1" customWidth="1"/>
    <col min="4" max="12" width="10.00390625" style="0" hidden="1" customWidth="1"/>
    <col min="13" max="14" width="11.421875" style="0" customWidth="1"/>
    <col min="15" max="15" width="11.7109375" style="0" bestFit="1" customWidth="1"/>
    <col min="16" max="252" width="11.421875" style="0" customWidth="1"/>
    <col min="253" max="253" width="7.57421875" style="0" customWidth="1"/>
    <col min="254" max="254" width="13.8515625" style="0" customWidth="1"/>
    <col min="255" max="255" width="16.00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8" ht="26.25" customHeight="1" thickBot="1">
      <c r="B8" s="86" t="s">
        <v>42</v>
      </c>
    </row>
    <row r="9" spans="4:12" ht="52.5" customHeight="1" hidden="1" thickBot="1">
      <c r="D9" s="103" t="s">
        <v>0</v>
      </c>
      <c r="E9" s="104"/>
      <c r="F9" s="104"/>
      <c r="G9" s="105"/>
      <c r="I9" s="103" t="s">
        <v>1</v>
      </c>
      <c r="J9" s="104"/>
      <c r="K9" s="104"/>
      <c r="L9" s="105"/>
    </row>
    <row r="10" spans="2:16" ht="35.25" customHeight="1" thickBot="1">
      <c r="B10" s="101" t="s">
        <v>2</v>
      </c>
      <c r="C10" s="102" t="s">
        <v>3</v>
      </c>
      <c r="D10" s="91" t="s">
        <v>4</v>
      </c>
      <c r="E10" s="92"/>
      <c r="F10" s="91" t="s">
        <v>5</v>
      </c>
      <c r="G10" s="92"/>
      <c r="I10" s="91" t="s">
        <v>4</v>
      </c>
      <c r="J10" s="92"/>
      <c r="K10" s="91" t="s">
        <v>5</v>
      </c>
      <c r="L10" s="92"/>
      <c r="M10" s="101" t="s">
        <v>4</v>
      </c>
      <c r="N10" s="102"/>
      <c r="O10" s="101" t="s">
        <v>43</v>
      </c>
      <c r="P10" s="102"/>
    </row>
    <row r="11" spans="2:16" ht="45.75" thickBot="1">
      <c r="B11" s="106"/>
      <c r="C11" s="107"/>
      <c r="D11" s="1" t="s">
        <v>6</v>
      </c>
      <c r="E11" s="2" t="s">
        <v>7</v>
      </c>
      <c r="F11" s="3" t="s">
        <v>8</v>
      </c>
      <c r="G11" s="3" t="s">
        <v>9</v>
      </c>
      <c r="I11" s="1" t="s">
        <v>6</v>
      </c>
      <c r="J11" s="2" t="s">
        <v>7</v>
      </c>
      <c r="K11" s="3" t="s">
        <v>8</v>
      </c>
      <c r="L11" s="3" t="s">
        <v>9</v>
      </c>
      <c r="M11" s="47" t="s">
        <v>6</v>
      </c>
      <c r="N11" s="48" t="s">
        <v>7</v>
      </c>
      <c r="O11" s="49" t="s">
        <v>39</v>
      </c>
      <c r="P11" s="48" t="s">
        <v>40</v>
      </c>
    </row>
    <row r="12" spans="2:16" ht="26.25" customHeight="1" thickBot="1">
      <c r="B12" s="50" t="s">
        <v>10</v>
      </c>
      <c r="C12" s="51" t="s">
        <v>11</v>
      </c>
      <c r="D12" s="4" t="e">
        <f>#REF!-'[2]Valo'!D29</f>
        <v>#REF!</v>
      </c>
      <c r="E12" s="5" t="e">
        <f>D12/D26</f>
        <v>#REF!</v>
      </c>
      <c r="F12" s="6" t="e">
        <f>D12*2</f>
        <v>#REF!</v>
      </c>
      <c r="G12" s="7" t="e">
        <f>F12/F26</f>
        <v>#REF!</v>
      </c>
      <c r="I12" s="8" t="e">
        <f aca="true" t="shared" si="0" ref="I12:I23">D12</f>
        <v>#REF!</v>
      </c>
      <c r="J12" s="5" t="e">
        <f>I12/I26</f>
        <v>#REF!</v>
      </c>
      <c r="K12" s="6" t="e">
        <f aca="true" t="shared" si="1" ref="K12:K23">F12</f>
        <v>#REF!</v>
      </c>
      <c r="L12" s="7" t="e">
        <f>K12/K26</f>
        <v>#REF!</v>
      </c>
      <c r="M12" s="52">
        <v>327953</v>
      </c>
      <c r="N12" s="53">
        <f>M12/$M$26</f>
        <v>0.2997040911815882</v>
      </c>
      <c r="O12" s="58">
        <f>+M12*2</f>
        <v>655906</v>
      </c>
      <c r="P12" s="54">
        <f>O12/$O$26</f>
        <v>0.3421264432267773</v>
      </c>
    </row>
    <row r="13" spans="2:16" s="11" customFormat="1" ht="36" customHeight="1" thickBot="1">
      <c r="B13" s="55" t="s">
        <v>12</v>
      </c>
      <c r="C13" s="56" t="s">
        <v>13</v>
      </c>
      <c r="D13" s="9" t="e">
        <f>#REF!-'[2]Valo'!D30</f>
        <v>#REF!</v>
      </c>
      <c r="E13" s="5" t="e">
        <f>D13/D26</f>
        <v>#REF!</v>
      </c>
      <c r="F13" s="10" t="e">
        <f>D13*2</f>
        <v>#REF!</v>
      </c>
      <c r="G13" s="7" t="e">
        <f>F13/F26</f>
        <v>#REF!</v>
      </c>
      <c r="I13" s="12" t="e">
        <f t="shared" si="0"/>
        <v>#REF!</v>
      </c>
      <c r="J13" s="5" t="e">
        <f>I13/I26</f>
        <v>#REF!</v>
      </c>
      <c r="K13" s="10" t="e">
        <f t="shared" si="1"/>
        <v>#REF!</v>
      </c>
      <c r="L13" s="7" t="e">
        <f>K13/K26</f>
        <v>#REF!</v>
      </c>
      <c r="M13" s="52">
        <v>321615</v>
      </c>
      <c r="N13" s="53">
        <f>M13/$M$26</f>
        <v>0.2939120278984077</v>
      </c>
      <c r="O13" s="58">
        <f>+M13*2</f>
        <v>643230</v>
      </c>
      <c r="P13" s="54">
        <f>O13/$O$26</f>
        <v>0.33551452811341864</v>
      </c>
    </row>
    <row r="14" spans="2:16" ht="26.25" customHeight="1" thickBot="1">
      <c r="B14" s="59" t="s">
        <v>14</v>
      </c>
      <c r="C14" s="60" t="s">
        <v>15</v>
      </c>
      <c r="D14" s="9" t="e">
        <f>#REF!-'[2]Valo'!D32</f>
        <v>#REF!</v>
      </c>
      <c r="E14" s="5" t="e">
        <f>D14/D26</f>
        <v>#REF!</v>
      </c>
      <c r="F14" s="10" t="e">
        <f>D14*2</f>
        <v>#REF!</v>
      </c>
      <c r="G14" s="7" t="e">
        <f>F14/F26</f>
        <v>#REF!</v>
      </c>
      <c r="I14" s="12" t="e">
        <f t="shared" si="0"/>
        <v>#REF!</v>
      </c>
      <c r="J14" s="5" t="e">
        <f>I14/I26</f>
        <v>#REF!</v>
      </c>
      <c r="K14" s="10" t="e">
        <f t="shared" si="1"/>
        <v>#REF!</v>
      </c>
      <c r="L14" s="7" t="e">
        <f>K14/K26</f>
        <v>#REF!</v>
      </c>
      <c r="M14" s="57">
        <v>116229</v>
      </c>
      <c r="N14" s="53">
        <f>M14/$M$26</f>
        <v>0.10621737509321402</v>
      </c>
      <c r="O14" s="58">
        <f>M14*2</f>
        <v>232458</v>
      </c>
      <c r="P14" s="54">
        <f>O14/$O$26</f>
        <v>0.12125217445733108</v>
      </c>
    </row>
    <row r="15" spans="2:16" ht="33.75" customHeight="1" thickBot="1">
      <c r="B15" s="93" t="s">
        <v>16</v>
      </c>
      <c r="C15" s="94"/>
      <c r="D15" s="13" t="e">
        <f>D12+D13+D14</f>
        <v>#REF!</v>
      </c>
      <c r="E15" s="14" t="e">
        <f>E12+E13+E14</f>
        <v>#REF!</v>
      </c>
      <c r="F15" s="13" t="e">
        <f>F12+F13+F14</f>
        <v>#REF!</v>
      </c>
      <c r="G15" s="14" t="e">
        <f>G12+G13+G14</f>
        <v>#REF!</v>
      </c>
      <c r="I15" s="15" t="e">
        <f t="shared" si="0"/>
        <v>#REF!</v>
      </c>
      <c r="J15" s="14" t="e">
        <f>J12+J13+J14</f>
        <v>#REF!</v>
      </c>
      <c r="K15" s="13" t="e">
        <f t="shared" si="1"/>
        <v>#REF!</v>
      </c>
      <c r="L15" s="14" t="e">
        <f>L12+L13+L14</f>
        <v>#REF!</v>
      </c>
      <c r="M15" s="61">
        <f>M12+M13+M14</f>
        <v>765797</v>
      </c>
      <c r="N15" s="62">
        <f>N12+N13+N14</f>
        <v>0.69983349417321</v>
      </c>
      <c r="O15" s="61">
        <f>SUM(O12:O14)</f>
        <v>1531594</v>
      </c>
      <c r="P15" s="62">
        <f>+O15/O26</f>
        <v>0.798893145797527</v>
      </c>
    </row>
    <row r="16" spans="2:16" ht="26.25" customHeight="1" thickBot="1">
      <c r="B16" s="59" t="s">
        <v>17</v>
      </c>
      <c r="C16" s="60" t="s">
        <v>18</v>
      </c>
      <c r="D16" s="16">
        <v>10</v>
      </c>
      <c r="E16" s="17" t="e">
        <f>D16/D26</f>
        <v>#REF!</v>
      </c>
      <c r="F16" s="18">
        <f aca="true" t="shared" si="2" ref="F16:F21">D16*2</f>
        <v>20</v>
      </c>
      <c r="G16" s="19" t="e">
        <f>F16/F26</f>
        <v>#REF!</v>
      </c>
      <c r="I16" s="20">
        <f t="shared" si="0"/>
        <v>10</v>
      </c>
      <c r="J16" s="17" t="e">
        <f>I16/I26</f>
        <v>#REF!</v>
      </c>
      <c r="K16" s="18">
        <f t="shared" si="1"/>
        <v>20</v>
      </c>
      <c r="L16" s="19" t="e">
        <f>K16/K26</f>
        <v>#REF!</v>
      </c>
      <c r="M16" s="63">
        <v>60</v>
      </c>
      <c r="N16" s="64">
        <f>M16/$M$26</f>
        <v>5.4831776110891785E-05</v>
      </c>
      <c r="O16" s="65">
        <v>120</v>
      </c>
      <c r="P16" s="66">
        <f>O16/$O$26</f>
        <v>6.259307459790469E-05</v>
      </c>
    </row>
    <row r="17" spans="2:16" ht="26.25" customHeight="1" thickBot="1">
      <c r="B17" s="59" t="s">
        <v>17</v>
      </c>
      <c r="C17" s="67" t="s">
        <v>19</v>
      </c>
      <c r="D17" s="21">
        <v>10</v>
      </c>
      <c r="E17" s="17" t="e">
        <f>D17/D26</f>
        <v>#REF!</v>
      </c>
      <c r="F17" s="18">
        <f t="shared" si="2"/>
        <v>20</v>
      </c>
      <c r="G17" s="19" t="e">
        <f>F17/F26</f>
        <v>#REF!</v>
      </c>
      <c r="I17" s="22">
        <f t="shared" si="0"/>
        <v>10</v>
      </c>
      <c r="J17" s="17" t="e">
        <f>I17/I26</f>
        <v>#REF!</v>
      </c>
      <c r="K17" s="18">
        <f t="shared" si="1"/>
        <v>20</v>
      </c>
      <c r="L17" s="19" t="e">
        <f>K17/K26</f>
        <v>#REF!</v>
      </c>
      <c r="M17" s="68">
        <v>10</v>
      </c>
      <c r="N17" s="64">
        <f>M17/$M$26</f>
        <v>9.138629351815297E-06</v>
      </c>
      <c r="O17" s="65">
        <f>M17*2</f>
        <v>20</v>
      </c>
      <c r="P17" s="66">
        <f>O17/$O$26</f>
        <v>1.0432179099650783E-05</v>
      </c>
    </row>
    <row r="18" spans="2:16" ht="26.25" customHeight="1" thickBot="1">
      <c r="B18" s="59" t="s">
        <v>17</v>
      </c>
      <c r="C18" s="51" t="s">
        <v>20</v>
      </c>
      <c r="D18" s="23">
        <v>10</v>
      </c>
      <c r="E18" s="17" t="e">
        <f>D18/D26</f>
        <v>#REF!</v>
      </c>
      <c r="F18" s="16">
        <f t="shared" si="2"/>
        <v>20</v>
      </c>
      <c r="G18" s="19" t="e">
        <f>F18/F26</f>
        <v>#REF!</v>
      </c>
      <c r="I18" s="24">
        <f t="shared" si="0"/>
        <v>10</v>
      </c>
      <c r="J18" s="17" t="e">
        <f>I18/I26</f>
        <v>#REF!</v>
      </c>
      <c r="K18" s="16">
        <f t="shared" si="1"/>
        <v>20</v>
      </c>
      <c r="L18" s="19" t="e">
        <f>K18/K26</f>
        <v>#REF!</v>
      </c>
      <c r="M18" s="69">
        <v>10</v>
      </c>
      <c r="N18" s="64">
        <f>M18/$M$26</f>
        <v>9.138629351815297E-06</v>
      </c>
      <c r="O18" s="63">
        <f>M18*2</f>
        <v>20</v>
      </c>
      <c r="P18" s="66">
        <f>O18/$O$26</f>
        <v>1.0432179099650783E-05</v>
      </c>
    </row>
    <row r="19" spans="2:16" ht="26.25" customHeight="1" thickBot="1">
      <c r="B19" s="59" t="s">
        <v>17</v>
      </c>
      <c r="C19" s="60" t="s">
        <v>21</v>
      </c>
      <c r="D19" s="16">
        <v>10</v>
      </c>
      <c r="E19" s="17" t="e">
        <f>D19/D26</f>
        <v>#REF!</v>
      </c>
      <c r="F19" s="18">
        <f t="shared" si="2"/>
        <v>20</v>
      </c>
      <c r="G19" s="19" t="e">
        <f>F19/F26</f>
        <v>#REF!</v>
      </c>
      <c r="I19" s="20">
        <f t="shared" si="0"/>
        <v>10</v>
      </c>
      <c r="J19" s="17" t="e">
        <f>I19/I26</f>
        <v>#REF!</v>
      </c>
      <c r="K19" s="18">
        <f t="shared" si="1"/>
        <v>20</v>
      </c>
      <c r="L19" s="19" t="e">
        <f>K19/K26</f>
        <v>#REF!</v>
      </c>
      <c r="M19" s="63">
        <v>10</v>
      </c>
      <c r="N19" s="64">
        <f>M19/$M$26</f>
        <v>9.138629351815297E-06</v>
      </c>
      <c r="O19" s="65">
        <f>M19*2</f>
        <v>20</v>
      </c>
      <c r="P19" s="66">
        <f>O19/$O$26</f>
        <v>1.0432179099650783E-05</v>
      </c>
    </row>
    <row r="20" spans="2:16" ht="38.25" customHeight="1" thickBot="1">
      <c r="B20" s="93" t="s">
        <v>22</v>
      </c>
      <c r="C20" s="94"/>
      <c r="D20" s="29" t="e">
        <f>SUM(D15:D19)</f>
        <v>#REF!</v>
      </c>
      <c r="E20" s="26" t="e">
        <f>D20/D26</f>
        <v>#REF!</v>
      </c>
      <c r="F20" s="27" t="e">
        <f t="shared" si="2"/>
        <v>#REF!</v>
      </c>
      <c r="G20" s="28" t="e">
        <f>F20/F26</f>
        <v>#REF!</v>
      </c>
      <c r="I20" s="25" t="e">
        <f t="shared" si="0"/>
        <v>#REF!</v>
      </c>
      <c r="J20" s="26" t="e">
        <f>I20/I26</f>
        <v>#REF!</v>
      </c>
      <c r="K20" s="27" t="e">
        <f t="shared" si="1"/>
        <v>#REF!</v>
      </c>
      <c r="L20" s="28" t="e">
        <f>K20/K26</f>
        <v>#REF!</v>
      </c>
      <c r="M20" s="70">
        <f>M12+M13+M14+M16+M17+M18+M19</f>
        <v>765887</v>
      </c>
      <c r="N20" s="71">
        <f>M20/$M$26</f>
        <v>0.6999157418373763</v>
      </c>
      <c r="O20" s="72">
        <f>SUM(O15:O19)</f>
        <v>1531774</v>
      </c>
      <c r="P20" s="73">
        <f>O20/O26</f>
        <v>0.798987035409424</v>
      </c>
    </row>
    <row r="21" spans="2:16" ht="26.25" customHeight="1" thickBot="1">
      <c r="B21" s="95" t="s">
        <v>23</v>
      </c>
      <c r="C21" s="96"/>
      <c r="D21" s="30">
        <v>64538</v>
      </c>
      <c r="E21" s="31" t="e">
        <f>D21/D26</f>
        <v>#REF!</v>
      </c>
      <c r="F21" s="32">
        <f t="shared" si="2"/>
        <v>129076</v>
      </c>
      <c r="G21" s="31" t="e">
        <f>F21/F26</f>
        <v>#REF!</v>
      </c>
      <c r="I21" s="32">
        <f t="shared" si="0"/>
        <v>64538</v>
      </c>
      <c r="J21" s="31" t="e">
        <f>I21/I26</f>
        <v>#REF!</v>
      </c>
      <c r="K21" s="32">
        <f t="shared" si="1"/>
        <v>129076</v>
      </c>
      <c r="L21" s="31" t="e">
        <f>K21/K26</f>
        <v>#REF!</v>
      </c>
      <c r="M21" s="52">
        <f>61518+1218</f>
        <v>62736</v>
      </c>
      <c r="N21" s="53">
        <f>M21/M26</f>
        <v>0.05733210510154845</v>
      </c>
      <c r="O21" s="74">
        <v>124254</v>
      </c>
      <c r="P21" s="53">
        <f>O21/O26</f>
        <v>0.06481199909240042</v>
      </c>
    </row>
    <row r="22" spans="2:16" ht="26.25" customHeight="1" hidden="1" thickBot="1">
      <c r="B22" s="97" t="s">
        <v>24</v>
      </c>
      <c r="C22" s="98"/>
      <c r="D22" s="30" t="e">
        <f>#REF!</f>
        <v>#REF!</v>
      </c>
      <c r="E22" s="33" t="e">
        <f>D22/D26</f>
        <v>#REF!</v>
      </c>
      <c r="F22" s="34">
        <v>1</v>
      </c>
      <c r="G22" s="33" t="e">
        <f>F22/F26</f>
        <v>#REF!</v>
      </c>
      <c r="I22" s="32" t="e">
        <f t="shared" si="0"/>
        <v>#REF!</v>
      </c>
      <c r="J22" s="33" t="e">
        <f>I22/I26</f>
        <v>#REF!</v>
      </c>
      <c r="K22" s="34">
        <f t="shared" si="1"/>
        <v>1</v>
      </c>
      <c r="L22" s="33" t="e">
        <f>K22/K26</f>
        <v>#REF!</v>
      </c>
      <c r="M22" s="74">
        <v>0</v>
      </c>
      <c r="N22" s="75">
        <v>0</v>
      </c>
      <c r="O22" s="76">
        <v>0</v>
      </c>
      <c r="P22" s="75">
        <v>0</v>
      </c>
    </row>
    <row r="23" spans="2:16" ht="26.25" customHeight="1" thickBot="1">
      <c r="B23" s="99" t="s">
        <v>25</v>
      </c>
      <c r="C23" s="100"/>
      <c r="D23" s="35" t="e">
        <f>D20+D21+D22</f>
        <v>#REF!</v>
      </c>
      <c r="E23" s="38" t="e">
        <f>E20+E21+E22</f>
        <v>#REF!</v>
      </c>
      <c r="F23" s="36" t="e">
        <f>F20+F21+F22</f>
        <v>#REF!</v>
      </c>
      <c r="G23" s="38" t="e">
        <f>G20+G21+G22</f>
        <v>#REF!</v>
      </c>
      <c r="I23" s="37" t="e">
        <f t="shared" si="0"/>
        <v>#REF!</v>
      </c>
      <c r="J23" s="38" t="e">
        <f>J20+J21+J22</f>
        <v>#REF!</v>
      </c>
      <c r="K23" s="36" t="e">
        <f t="shared" si="1"/>
        <v>#REF!</v>
      </c>
      <c r="L23" s="38" t="e">
        <f>L20+L21+L22</f>
        <v>#REF!</v>
      </c>
      <c r="M23" s="77">
        <f>+M21+M20</f>
        <v>828623</v>
      </c>
      <c r="N23" s="78">
        <f>M23/M26</f>
        <v>0.7572478469389247</v>
      </c>
      <c r="O23" s="79">
        <f>O20+O21+O22</f>
        <v>1656028</v>
      </c>
      <c r="P23" s="80">
        <f>+O23/O26</f>
        <v>0.8637990345018244</v>
      </c>
    </row>
    <row r="24" spans="2:16" ht="26.25" customHeight="1" thickBot="1">
      <c r="B24" s="87" t="s">
        <v>26</v>
      </c>
      <c r="C24" s="88"/>
      <c r="D24" s="35" t="e">
        <f>('[2]Valo'!D18+#REF!)</f>
        <v>#REF!</v>
      </c>
      <c r="E24" s="38" t="e">
        <f>D24/D26</f>
        <v>#REF!</v>
      </c>
      <c r="F24" s="37" t="e">
        <f>D24</f>
        <v>#REF!</v>
      </c>
      <c r="G24" s="38" t="e">
        <f>F24/F26</f>
        <v>#REF!</v>
      </c>
      <c r="I24" s="37" t="e">
        <f>(#REF!+'[2]Valo'!F18)</f>
        <v>#REF!</v>
      </c>
      <c r="J24" s="38" t="e">
        <f>I24/I26</f>
        <v>#REF!</v>
      </c>
      <c r="K24" s="37" t="e">
        <f>I24</f>
        <v>#REF!</v>
      </c>
      <c r="L24" s="38" t="e">
        <f>K24/K26</f>
        <v>#REF!</v>
      </c>
      <c r="M24" s="81">
        <f>265633-4516</f>
        <v>261117</v>
      </c>
      <c r="N24" s="82">
        <f>M24/M26</f>
        <v>0.2386251480457955</v>
      </c>
      <c r="O24" s="83">
        <f>M24</f>
        <v>261117</v>
      </c>
      <c r="P24" s="84">
        <f>O24/O26</f>
        <v>0.13620096549817567</v>
      </c>
    </row>
    <row r="25" spans="2:16" ht="26.25" customHeight="1" thickBot="1">
      <c r="B25" s="87" t="s">
        <v>41</v>
      </c>
      <c r="C25" s="88"/>
      <c r="D25" s="35" t="e">
        <f>('[2]Valo'!D19+#REF!)</f>
        <v>#REF!</v>
      </c>
      <c r="E25" s="38" t="e">
        <f>D25/D27</f>
        <v>#REF!</v>
      </c>
      <c r="F25" s="37" t="e">
        <f>D25</f>
        <v>#REF!</v>
      </c>
      <c r="G25" s="38" t="e">
        <f>F25/F27</f>
        <v>#REF!</v>
      </c>
      <c r="I25" s="37" t="e">
        <f>(#REF!+'[2]Valo'!F19)</f>
        <v>#REF!</v>
      </c>
      <c r="J25" s="38" t="e">
        <f>I25/I27</f>
        <v>#REF!</v>
      </c>
      <c r="K25" s="37" t="e">
        <f>I25</f>
        <v>#REF!</v>
      </c>
      <c r="L25" s="38" t="e">
        <f>K25/K27</f>
        <v>#REF!</v>
      </c>
      <c r="M25" s="81">
        <v>4516</v>
      </c>
      <c r="N25" s="82">
        <f>M25/M26</f>
        <v>0.004127005015279788</v>
      </c>
      <c r="O25" s="83">
        <v>0</v>
      </c>
      <c r="P25" s="108">
        <f>O25/O26</f>
        <v>0</v>
      </c>
    </row>
    <row r="26" spans="2:16" ht="15.75" thickBot="1">
      <c r="B26" s="89" t="s">
        <v>27</v>
      </c>
      <c r="C26" s="90"/>
      <c r="D26" s="39" t="e">
        <f>D20+D21+D24+1</f>
        <v>#REF!</v>
      </c>
      <c r="E26" s="40">
        <v>1</v>
      </c>
      <c r="F26" s="39" t="e">
        <f>F20+F22+F21+F24</f>
        <v>#REF!</v>
      </c>
      <c r="G26" s="40" t="e">
        <f>G20+G21+G24</f>
        <v>#REF!</v>
      </c>
      <c r="I26" s="41" t="e">
        <f>I24+I23</f>
        <v>#REF!</v>
      </c>
      <c r="J26" s="40">
        <v>1</v>
      </c>
      <c r="K26" s="39" t="e">
        <f>K20+K22+K21+K24</f>
        <v>#REF!</v>
      </c>
      <c r="L26" s="40" t="e">
        <f>L20+L21+L24</f>
        <v>#REF!</v>
      </c>
      <c r="M26" s="85">
        <f>+M25+M24+M23</f>
        <v>1094256</v>
      </c>
      <c r="N26" s="109">
        <v>1</v>
      </c>
      <c r="O26" s="85">
        <f>+O23+O24+O25</f>
        <v>1917145</v>
      </c>
      <c r="P26" s="109">
        <f>P20+P22+P21+P24</f>
        <v>1</v>
      </c>
    </row>
    <row r="28" spans="4:5" ht="12.75" hidden="1">
      <c r="D28" s="42" t="e">
        <f>D26-#REF!</f>
        <v>#REF!</v>
      </c>
      <c r="E28" t="e">
        <f>D28/F26</f>
        <v>#REF!</v>
      </c>
    </row>
    <row r="29" ht="12.75" hidden="1"/>
    <row r="30" ht="12.75" hidden="1"/>
    <row r="31" ht="12.75" hidden="1"/>
    <row r="32" spans="3:7" ht="15" customHeight="1" hidden="1">
      <c r="C32" s="46" t="s">
        <v>28</v>
      </c>
      <c r="D32" s="43" t="s">
        <v>29</v>
      </c>
      <c r="E32" s="43"/>
      <c r="F32" s="44">
        <v>344218</v>
      </c>
      <c r="G32" s="42" t="e">
        <f>#REF!-#REF!</f>
        <v>#REF!</v>
      </c>
    </row>
    <row r="33" spans="3:6" ht="13.5" hidden="1">
      <c r="C33" s="45" t="s">
        <v>30</v>
      </c>
      <c r="D33" s="43" t="s">
        <v>31</v>
      </c>
      <c r="E33" s="43"/>
      <c r="F33" s="44">
        <v>344218</v>
      </c>
    </row>
    <row r="34" spans="3:6" ht="13.5" hidden="1">
      <c r="C34" s="45" t="s">
        <v>32</v>
      </c>
      <c r="D34" s="43" t="s">
        <v>33</v>
      </c>
      <c r="E34" s="43"/>
      <c r="F34" s="44">
        <v>121019</v>
      </c>
    </row>
    <row r="35" spans="3:6" ht="13.5" hidden="1">
      <c r="C35" s="45" t="s">
        <v>34</v>
      </c>
      <c r="D35" s="43" t="s">
        <v>35</v>
      </c>
      <c r="E35" s="43"/>
      <c r="F35" s="44">
        <v>10</v>
      </c>
    </row>
    <row r="36" spans="3:6" ht="13.5" hidden="1">
      <c r="C36" s="45"/>
      <c r="D36" s="43" t="s">
        <v>36</v>
      </c>
      <c r="E36" s="43"/>
      <c r="F36" s="44">
        <v>10</v>
      </c>
    </row>
    <row r="37" spans="4:6" ht="12.75" hidden="1">
      <c r="D37" s="43" t="s">
        <v>37</v>
      </c>
      <c r="E37" s="43"/>
      <c r="F37" s="44">
        <v>10</v>
      </c>
    </row>
    <row r="38" spans="4:6" ht="12.75" hidden="1">
      <c r="D38" s="43" t="s">
        <v>38</v>
      </c>
      <c r="E38" s="43"/>
      <c r="F38" s="44">
        <v>10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spans="13:15" ht="12.75">
      <c r="M45" s="42"/>
      <c r="O45" s="42"/>
    </row>
  </sheetData>
  <sheetProtection/>
  <mergeCells count="18">
    <mergeCell ref="M10:N10"/>
    <mergeCell ref="O10:P10"/>
    <mergeCell ref="D9:G9"/>
    <mergeCell ref="I9:L9"/>
    <mergeCell ref="B10:B11"/>
    <mergeCell ref="C10:C11"/>
    <mergeCell ref="D10:E10"/>
    <mergeCell ref="F10:G10"/>
    <mergeCell ref="I10:J10"/>
    <mergeCell ref="B24:C24"/>
    <mergeCell ref="B26:C26"/>
    <mergeCell ref="K10:L10"/>
    <mergeCell ref="B15:C15"/>
    <mergeCell ref="B20:C20"/>
    <mergeCell ref="B21:C21"/>
    <mergeCell ref="B22:C22"/>
    <mergeCell ref="B23:C23"/>
    <mergeCell ref="B25:C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vpierdet</dc:creator>
  <cp:keywords/>
  <dc:description/>
  <cp:lastModifiedBy>yfritsch</cp:lastModifiedBy>
  <cp:lastPrinted>2013-05-30T17:08:27Z</cp:lastPrinted>
  <dcterms:created xsi:type="dcterms:W3CDTF">2011-06-28T13:44:15Z</dcterms:created>
  <dcterms:modified xsi:type="dcterms:W3CDTF">2014-07-02T15:41:22Z</dcterms:modified>
  <cp:category/>
  <cp:version/>
  <cp:contentType/>
  <cp:contentStatus/>
</cp:coreProperties>
</file>